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管理課共有フォルダ\08 自転車駐車場係\05 自転車対策係\00_自転車駐車場\00_共通\デジタル化（有料制自転車駐車場）\R8指定管理導入\01_募集要項\□R7.7.10HPアップ用データ\"/>
    </mc:Choice>
  </mc:AlternateContent>
  <bookViews>
    <workbookView xWindow="0" yWindow="0" windowWidth="15345" windowHeight="4785"/>
  </bookViews>
  <sheets>
    <sheet name="利用実績・収入実績" sheetId="2" r:id="rId1"/>
  </sheets>
  <definedNames>
    <definedName name="_xlnm.Print_Area" localSheetId="0">利用実績・収入実績!$A$2:$N$36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2" l="1"/>
  <c r="M35" i="2"/>
  <c r="N35" i="2"/>
  <c r="K35" i="2"/>
  <c r="K9" i="2"/>
  <c r="N9" i="2"/>
  <c r="M9" i="2"/>
  <c r="L9" i="2"/>
  <c r="H35" i="2" l="1"/>
  <c r="G35" i="2"/>
  <c r="F35" i="2"/>
  <c r="E35" i="2"/>
  <c r="D35" i="2"/>
  <c r="H29" i="2"/>
  <c r="G29" i="2"/>
  <c r="H26" i="2"/>
  <c r="G26" i="2"/>
  <c r="F26" i="2"/>
  <c r="F21" i="2"/>
  <c r="E21" i="2"/>
  <c r="D21" i="2"/>
  <c r="H19" i="2"/>
  <c r="G19" i="2"/>
  <c r="H16" i="2"/>
  <c r="G16" i="2"/>
  <c r="F16" i="2"/>
  <c r="E16" i="2"/>
  <c r="D16" i="2"/>
  <c r="H12" i="2"/>
  <c r="E12" i="2"/>
  <c r="H11" i="2"/>
  <c r="G11" i="2"/>
  <c r="F11" i="2"/>
  <c r="E11" i="2"/>
  <c r="D11" i="2"/>
  <c r="H9" i="2"/>
  <c r="G9" i="2"/>
  <c r="H7" i="2"/>
  <c r="H6" i="2"/>
  <c r="G6" i="2"/>
  <c r="F6" i="2"/>
  <c r="E6" i="2"/>
  <c r="D6" i="2"/>
  <c r="H5" i="2"/>
  <c r="G4" i="2"/>
  <c r="F4" i="2" s="1"/>
  <c r="E4" i="2" s="1"/>
</calcChain>
</file>

<file path=xl/sharedStrings.xml><?xml version="1.0" encoding="utf-8"?>
<sst xmlns="http://schemas.openxmlformats.org/spreadsheetml/2006/main" count="81" uniqueCount="33">
  <si>
    <t>高円寺北</t>
    <rPh sb="0" eb="4">
      <t>コウエンジキタ</t>
    </rPh>
    <phoneticPr fontId="1"/>
  </si>
  <si>
    <t>新高円寺地下</t>
    <rPh sb="0" eb="1">
      <t>シン</t>
    </rPh>
    <rPh sb="1" eb="4">
      <t>コウエンジ</t>
    </rPh>
    <rPh sb="4" eb="6">
      <t>チカ</t>
    </rPh>
    <phoneticPr fontId="1"/>
  </si>
  <si>
    <t>南阿佐ヶ谷第一</t>
    <rPh sb="0" eb="5">
      <t>ミナミアサガヤ</t>
    </rPh>
    <rPh sb="5" eb="7">
      <t>ダイイチ</t>
    </rPh>
    <phoneticPr fontId="1"/>
  </si>
  <si>
    <t>南阿佐ヶ谷第二</t>
    <rPh sb="0" eb="5">
      <t>ミナミアサガヤ</t>
    </rPh>
    <rPh sb="5" eb="7">
      <t>ダイニ</t>
    </rPh>
    <phoneticPr fontId="1"/>
  </si>
  <si>
    <t>南阿佐ヶ谷第三</t>
    <rPh sb="0" eb="5">
      <t>ミナミアサガヤ</t>
    </rPh>
    <rPh sb="5" eb="7">
      <t>ダイサン</t>
    </rPh>
    <phoneticPr fontId="1"/>
  </si>
  <si>
    <t>南阿佐ヶ谷第四</t>
    <rPh sb="0" eb="5">
      <t>ミナミアサガヤ</t>
    </rPh>
    <rPh sb="5" eb="6">
      <t>ダイ</t>
    </rPh>
    <rPh sb="6" eb="7">
      <t>ヨン</t>
    </rPh>
    <phoneticPr fontId="1"/>
  </si>
  <si>
    <t>定期利用</t>
    <rPh sb="0" eb="2">
      <t>テイキ</t>
    </rPh>
    <rPh sb="2" eb="4">
      <t>リヨウ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</si>
  <si>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</si>
  <si>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収入</t>
    <rPh sb="0" eb="2">
      <t>シュウニュウ</t>
    </rPh>
    <phoneticPr fontId="2"/>
  </si>
  <si>
    <t>収入合計</t>
    <rPh sb="0" eb="2">
      <t>シュウニュウ</t>
    </rPh>
    <rPh sb="2" eb="4">
      <t>ゴウケイ</t>
    </rPh>
    <phoneticPr fontId="2"/>
  </si>
  <si>
    <t>―　</t>
  </si>
  <si>
    <t>―　</t>
    <phoneticPr fontId="2"/>
  </si>
  <si>
    <t>一次利用</t>
    <rPh sb="0" eb="2">
      <t>イチジ</t>
    </rPh>
    <rPh sb="2" eb="4">
      <t>リヨウ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</si>
  <si>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</si>
  <si>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定期使用</t>
    <rPh sb="0" eb="2">
      <t>テイキ</t>
    </rPh>
    <rPh sb="2" eb="4">
      <t>シヨウ</t>
    </rPh>
    <phoneticPr fontId="2"/>
  </si>
  <si>
    <t>一日使用・一回使用</t>
    <rPh sb="0" eb="2">
      <t>ツイタチ</t>
    </rPh>
    <rPh sb="2" eb="4">
      <t>シヨウ</t>
    </rPh>
    <rPh sb="5" eb="7">
      <t>イッカイ</t>
    </rPh>
    <rPh sb="7" eb="9">
      <t>シヨウ</t>
    </rPh>
    <phoneticPr fontId="2"/>
  </si>
  <si>
    <t>一日使用</t>
    <rPh sb="0" eb="2">
      <t>ツイタチ</t>
    </rPh>
    <rPh sb="2" eb="4">
      <t>シヨウ</t>
    </rPh>
    <phoneticPr fontId="2"/>
  </si>
  <si>
    <t>一回使用</t>
    <rPh sb="0" eb="2">
      <t>イッカイ</t>
    </rPh>
    <rPh sb="2" eb="4">
      <t>シヨウ</t>
    </rPh>
    <phoneticPr fontId="2"/>
  </si>
  <si>
    <t>１F</t>
  </si>
  <si>
    <t>２F</t>
  </si>
  <si>
    <t>３F</t>
  </si>
  <si>
    <t>計</t>
    <rPh sb="0" eb="1">
      <t>ケイ</t>
    </rPh>
    <phoneticPr fontId="2"/>
  </si>
  <si>
    <t>収容台数</t>
    <rPh sb="0" eb="2">
      <t>シュウヨウ</t>
    </rPh>
    <rPh sb="2" eb="4">
      <t>ダイスウ</t>
    </rPh>
    <phoneticPr fontId="2"/>
  </si>
  <si>
    <t>契約者数</t>
    <rPh sb="0" eb="3">
      <t>ケイヤクシャ</t>
    </rPh>
    <rPh sb="3" eb="4">
      <t>スウ</t>
    </rPh>
    <phoneticPr fontId="2"/>
  </si>
  <si>
    <t>待機者数</t>
    <rPh sb="0" eb="3">
      <t>タイキシャ</t>
    </rPh>
    <rPh sb="3" eb="4">
      <t>スウ</t>
    </rPh>
    <phoneticPr fontId="2"/>
  </si>
  <si>
    <t>高円寺・南阿佐ヶ谷・新高円寺エリア自転車駐車場　利用実績・収入実績</t>
    <rPh sb="4" eb="5">
      <t>ミナミ</t>
    </rPh>
    <rPh sb="5" eb="9">
      <t>アサガヤ</t>
    </rPh>
    <rPh sb="10" eb="11">
      <t>シン</t>
    </rPh>
    <rPh sb="11" eb="14">
      <t>コウエンジ</t>
    </rPh>
    <rPh sb="17" eb="20">
      <t>ジテンシャ</t>
    </rPh>
    <rPh sb="20" eb="23">
      <t>チュウシャジョウ</t>
    </rPh>
    <rPh sb="24" eb="26">
      <t>リヨウ</t>
    </rPh>
    <rPh sb="26" eb="28">
      <t>ジッセキ</t>
    </rPh>
    <rPh sb="29" eb="31">
      <t>シュウニュウ</t>
    </rPh>
    <rPh sb="31" eb="33">
      <t>ジッセキ</t>
    </rPh>
    <phoneticPr fontId="2"/>
  </si>
  <si>
    <t>階層</t>
    <rPh sb="0" eb="2">
      <t>カイソウ</t>
    </rPh>
    <phoneticPr fontId="2"/>
  </si>
  <si>
    <t>B1F</t>
  </si>
  <si>
    <t>*利用者数は、年間の延べ人数</t>
    <rPh sb="1" eb="3">
      <t>リヨウ</t>
    </rPh>
    <rPh sb="3" eb="4">
      <t>シャ</t>
    </rPh>
    <rPh sb="4" eb="5">
      <t>スウ</t>
    </rPh>
    <rPh sb="7" eb="9">
      <t>ネンカン</t>
    </rPh>
    <rPh sb="10" eb="11">
      <t>ノ</t>
    </rPh>
    <rPh sb="12" eb="14">
      <t>ニンズウ</t>
    </rPh>
    <phoneticPr fontId="2"/>
  </si>
  <si>
    <t>*定期収容台数は定期使用の台数として確保している台数。</t>
    <rPh sb="1" eb="3">
      <t>テイキ</t>
    </rPh>
    <rPh sb="3" eb="5">
      <t>シュウヨウ</t>
    </rPh>
    <rPh sb="5" eb="7">
      <t>ダイスウ</t>
    </rPh>
    <rPh sb="8" eb="10">
      <t>テイキ</t>
    </rPh>
    <rPh sb="10" eb="12">
      <t>シヨウ</t>
    </rPh>
    <rPh sb="13" eb="15">
      <t>ダイスウ</t>
    </rPh>
    <rPh sb="18" eb="20">
      <t>カクホ</t>
    </rPh>
    <rPh sb="24" eb="26">
      <t>ダイスウ</t>
    </rPh>
    <phoneticPr fontId="2"/>
  </si>
  <si>
    <t>定期収容台数</t>
    <rPh sb="0" eb="2">
      <t>テイキ</t>
    </rPh>
    <rPh sb="2" eb="4">
      <t>シュウヨウ</t>
    </rPh>
    <rPh sb="4" eb="6">
      <t>ダイスウ</t>
    </rPh>
    <phoneticPr fontId="2"/>
  </si>
  <si>
    <t>合計</t>
    <rPh sb="0" eb="2">
      <t>ゴウケイ</t>
    </rPh>
    <phoneticPr fontId="2"/>
  </si>
  <si>
    <t>現状の定期使用　R7.6.1時点</t>
    <rPh sb="0" eb="2">
      <t>ゲンジョウ</t>
    </rPh>
    <rPh sb="3" eb="5">
      <t>テイキ</t>
    </rPh>
    <rPh sb="5" eb="7">
      <t>シヨウ</t>
    </rPh>
    <rPh sb="14" eb="16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</si>
</sst>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令和&quot;###&quot;年度&quot;"/>
    <numFmt numFmtId="177" formatCode="#,##0_);[Red]\(#,##0\)"/>
    <numFmt numFmtId="178" formatCode="&quot;¥&quot;#,##0_);[Red]&quot;¥&quot;\-\(#,##0\)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D5FFA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6" fontId="3" fillId="4" borderId="5" xfId="0" applyNumberFormat="1" applyFont="1" applyFill="1" applyBorder="1" applyAlignment="1">
      <alignment horizontal="center" vertical="center"/>
    </xf>
    <xf numFmtId="176" fontId="3" fillId="4" borderId="14" xfId="0" applyNumberFormat="1" applyFont="1" applyFill="1" applyBorder="1" applyAlignment="1">
      <alignment horizontal="center" vertical="center"/>
    </xf>
    <xf numFmtId="176" fontId="3" fillId="4" borderId="12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horizontal="right" vertical="center"/>
    </xf>
    <xf numFmtId="177" fontId="3" fillId="5" borderId="6" xfId="0" applyNumberFormat="1" applyFont="1" applyFill="1" applyBorder="1" applyAlignment="1">
      <alignment horizontal="right" vertical="center"/>
    </xf>
    <xf numFmtId="177" fontId="3" fillId="5" borderId="7" xfId="0" applyNumberFormat="1" applyFont="1" applyFill="1" applyBorder="1" applyAlignment="1">
      <alignment horizontal="right" vertical="center"/>
    </xf>
    <xf numFmtId="177" fontId="3" fillId="5" borderId="3" xfId="0" applyNumberFormat="1" applyFont="1" applyFill="1" applyBorder="1" applyAlignment="1">
      <alignment horizontal="right" vertical="center"/>
    </xf>
    <xf numFmtId="177" fontId="3" fillId="5" borderId="4" xfId="0" applyNumberFormat="1" applyFont="1" applyFill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0" borderId="4" xfId="0" applyNumberFormat="1" applyFont="1" applyBorder="1" applyAlignment="1">
      <alignment horizontal="right" vertical="center"/>
    </xf>
    <xf numFmtId="178" fontId="3" fillId="0" borderId="21" xfId="0" applyNumberFormat="1" applyFont="1" applyBorder="1" applyAlignment="1">
      <alignment horizontal="right" vertical="center"/>
    </xf>
    <xf numFmtId="178" fontId="3" fillId="0" borderId="22" xfId="0" applyNumberFormat="1" applyFont="1" applyBorder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178" fontId="3" fillId="0" borderId="11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178" fontId="3" fillId="0" borderId="13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horizontal="right" vertical="center"/>
    </xf>
    <xf numFmtId="178" fontId="3" fillId="0" borderId="12" xfId="0" applyNumberFormat="1" applyFont="1" applyBorder="1" applyAlignment="1">
      <alignment horizontal="right" vertical="center"/>
    </xf>
    <xf numFmtId="178" fontId="3" fillId="5" borderId="10" xfId="0" applyNumberFormat="1" applyFont="1" applyFill="1" applyBorder="1" applyAlignment="1">
      <alignment horizontal="right" vertical="center"/>
    </xf>
    <xf numFmtId="178" fontId="3" fillId="5" borderId="11" xfId="0" applyNumberFormat="1" applyFont="1" applyFill="1" applyBorder="1" applyAlignment="1">
      <alignment horizontal="right" vertical="center"/>
    </xf>
    <xf numFmtId="178" fontId="3" fillId="5" borderId="9" xfId="0" applyNumberFormat="1" applyFont="1" applyFill="1" applyBorder="1" applyAlignment="1">
      <alignment horizontal="right" vertical="center"/>
    </xf>
    <xf numFmtId="178" fontId="3" fillId="5" borderId="13" xfId="0" applyNumberFormat="1" applyFont="1" applyFill="1" applyBorder="1" applyAlignment="1">
      <alignment horizontal="right" vertical="center"/>
    </xf>
    <xf numFmtId="178" fontId="3" fillId="5" borderId="14" xfId="0" applyNumberFormat="1" applyFont="1" applyFill="1" applyBorder="1" applyAlignment="1">
      <alignment horizontal="right" vertical="center"/>
    </xf>
    <xf numFmtId="178" fontId="3" fillId="5" borderId="12" xfId="0" applyNumberFormat="1" applyFont="1" applyFill="1" applyBorder="1" applyAlignment="1">
      <alignment horizontal="right" vertical="center"/>
    </xf>
    <xf numFmtId="178" fontId="3" fillId="5" borderId="21" xfId="0" applyNumberFormat="1" applyFont="1" applyFill="1" applyBorder="1" applyAlignment="1">
      <alignment horizontal="right" vertical="center"/>
    </xf>
    <xf numFmtId="178" fontId="3" fillId="5" borderId="22" xfId="0" applyNumberFormat="1" applyFont="1" applyFill="1" applyBorder="1" applyAlignment="1">
      <alignment horizontal="right" vertical="center"/>
    </xf>
    <xf numFmtId="178" fontId="3" fillId="5" borderId="20" xfId="0" applyNumberFormat="1" applyFont="1" applyFill="1" applyBorder="1" applyAlignment="1">
      <alignment horizontal="right" vertical="center"/>
    </xf>
    <xf numFmtId="178" fontId="3" fillId="3" borderId="13" xfId="0" applyNumberFormat="1" applyFont="1" applyFill="1" applyBorder="1" applyAlignment="1">
      <alignment horizontal="right" vertical="center"/>
    </xf>
    <xf numFmtId="178" fontId="3" fillId="3" borderId="14" xfId="0" applyNumberFormat="1" applyFont="1" applyFill="1" applyBorder="1" applyAlignment="1">
      <alignment horizontal="right" vertical="center"/>
    </xf>
    <xf numFmtId="178" fontId="3" fillId="3" borderId="12" xfId="0" applyNumberFormat="1" applyFont="1" applyFill="1" applyBorder="1" applyAlignment="1">
      <alignment horizontal="right" vertical="center"/>
    </xf>
    <xf numFmtId="177" fontId="3" fillId="5" borderId="1" xfId="0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8" xfId="0" applyFont="1" applyBorder="1">
      <alignment vertical="center"/>
    </xf>
    <xf numFmtId="0" fontId="3" fillId="4" borderId="15" xfId="0" applyFont="1" applyFill="1" applyBorder="1">
      <alignment vertical="center"/>
    </xf>
    <xf numFmtId="0" fontId="3" fillId="4" borderId="14" xfId="0" applyFont="1" applyFill="1" applyBorder="1">
      <alignment vertical="center"/>
    </xf>
    <xf numFmtId="0" fontId="3" fillId="4" borderId="17" xfId="0" applyFont="1" applyFill="1" applyBorder="1">
      <alignment vertical="center"/>
    </xf>
    <xf numFmtId="0" fontId="3" fillId="3" borderId="32" xfId="0" applyFont="1" applyFill="1" applyBorder="1">
      <alignment vertical="center"/>
    </xf>
    <xf numFmtId="0" fontId="3" fillId="3" borderId="36" xfId="0" applyFont="1" applyFill="1" applyBorder="1">
      <alignment vertical="center"/>
    </xf>
    <xf numFmtId="0" fontId="3" fillId="3" borderId="33" xfId="0" applyFont="1" applyFill="1" applyBorder="1">
      <alignment vertical="center"/>
    </xf>
    <xf numFmtId="0" fontId="3" fillId="0" borderId="39" xfId="0" applyFont="1" applyBorder="1">
      <alignment vertical="center"/>
    </xf>
    <xf numFmtId="178" fontId="3" fillId="0" borderId="27" xfId="0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5FFAB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workbookViewId="0">
      <pane xSplit="3" ySplit="4" topLeftCell="D23" activePane="bottomRight" state="frozen"/>
      <selection pane="topRight" activeCell="D1" sqref="D1"/>
      <selection pane="bottomLeft" activeCell="A5" sqref="A5"/>
      <selection pane="bottomRight" activeCell="C16" sqref="C16"/>
    </sheetView>
  </sheetViews>
  <sheetFormatPr defaultColWidth="9" defaultRowHeight="15" x14ac:dyDescent="0.4"/>
  <cols>
    <col min="1" max="1" width="12.25" style="1" customWidth="1"/>
    <col min="2" max="3" width="8.625" style="1" customWidth="1"/>
    <col min="4" max="8" width="12.625" style="1" customWidth="1"/>
    <col min="9" max="9" width="12.25" style="1" bestFit="1" customWidth="1"/>
    <col min="10" max="10" width="4.5" style="1" bestFit="1" customWidth="1"/>
    <col min="11" max="11" width="7.5" style="1" bestFit="1" customWidth="1"/>
    <col min="12" max="12" width="10.5" style="1" bestFit="1" customWidth="1"/>
    <col min="13" max="14" width="7.5" style="1" bestFit="1" customWidth="1"/>
    <col min="15" max="16384" width="9" style="1"/>
  </cols>
  <sheetData>
    <row r="1" spans="1:14" ht="15.75" thickBot="1" x14ac:dyDescent="0.45"/>
    <row r="2" spans="1:14" ht="18.75" customHeight="1" thickBot="1" x14ac:dyDescent="0.45">
      <c r="A2" s="72" t="s">
        <v>25</v>
      </c>
      <c r="B2" s="73"/>
      <c r="C2" s="73"/>
      <c r="D2" s="73"/>
      <c r="E2" s="73"/>
      <c r="F2" s="73"/>
      <c r="G2" s="73"/>
      <c r="H2" s="74"/>
      <c r="I2" s="72" t="s">
        <v>32</v>
      </c>
      <c r="J2" s="73"/>
      <c r="K2" s="73"/>
      <c r="L2" s="73"/>
      <c r="M2" s="73"/>
      <c r="N2" s="74"/>
    </row>
    <row r="3" spans="1:14" ht="15.75" thickBot="1" x14ac:dyDescent="0.45"/>
    <row r="4" spans="1:14" ht="18" customHeight="1" thickBot="1" x14ac:dyDescent="0.45">
      <c r="A4" s="47"/>
      <c r="B4" s="48"/>
      <c r="C4" s="48"/>
      <c r="D4" s="6" t="s">
        <v>13</v>
      </c>
      <c r="E4" s="7">
        <f t="shared" ref="E4:F4" si="0">F4-1</f>
        <v>2</v>
      </c>
      <c r="F4" s="7">
        <f t="shared" si="0"/>
        <v>3</v>
      </c>
      <c r="G4" s="7">
        <f>H4-1</f>
        <v>4</v>
      </c>
      <c r="H4" s="8">
        <v>5</v>
      </c>
      <c r="I4" s="49"/>
      <c r="J4" s="64" t="s">
        <v>26</v>
      </c>
      <c r="K4" s="65" t="s">
        <v>22</v>
      </c>
      <c r="L4" s="65" t="s">
        <v>30</v>
      </c>
      <c r="M4" s="65" t="s">
        <v>23</v>
      </c>
      <c r="N4" s="66" t="s">
        <v>24</v>
      </c>
    </row>
    <row r="5" spans="1:14" ht="18" customHeight="1" x14ac:dyDescent="0.4">
      <c r="A5" s="77" t="s">
        <v>0</v>
      </c>
      <c r="B5" s="81" t="s">
        <v>14</v>
      </c>
      <c r="C5" s="2" t="s">
        <v>7</v>
      </c>
      <c r="D5" s="12">
        <v>357810</v>
      </c>
      <c r="E5" s="13">
        <v>244889</v>
      </c>
      <c r="F5" s="13">
        <v>246715</v>
      </c>
      <c r="G5" s="13">
        <v>247963</v>
      </c>
      <c r="H5" s="14">
        <f>119895+63278+72814</f>
        <v>255987</v>
      </c>
      <c r="I5" s="75" t="s">
        <v>0</v>
      </c>
      <c r="J5" s="52"/>
      <c r="K5" s="58"/>
      <c r="L5" s="58"/>
      <c r="M5" s="58"/>
      <c r="N5" s="53"/>
    </row>
    <row r="6" spans="1:14" ht="18" customHeight="1" x14ac:dyDescent="0.4">
      <c r="A6" s="75"/>
      <c r="B6" s="82"/>
      <c r="C6" s="3" t="s">
        <v>8</v>
      </c>
      <c r="D6" s="22">
        <f>33112100-143900</f>
        <v>32968200</v>
      </c>
      <c r="E6" s="23">
        <f>26518100-96600</f>
        <v>26421500</v>
      </c>
      <c r="F6" s="23">
        <f>25345400-66800</f>
        <v>25278600</v>
      </c>
      <c r="G6" s="23">
        <f>24555500-87400</f>
        <v>24468100</v>
      </c>
      <c r="H6" s="24">
        <f>24758200-75100</f>
        <v>24683100</v>
      </c>
      <c r="I6" s="75"/>
      <c r="J6" s="61" t="s">
        <v>18</v>
      </c>
      <c r="K6" s="62">
        <v>918</v>
      </c>
      <c r="L6" s="62">
        <v>389</v>
      </c>
      <c r="M6" s="62">
        <v>590</v>
      </c>
      <c r="N6" s="63">
        <v>27</v>
      </c>
    </row>
    <row r="7" spans="1:14" ht="18" customHeight="1" x14ac:dyDescent="0.4">
      <c r="A7" s="75"/>
      <c r="B7" s="83" t="s">
        <v>15</v>
      </c>
      <c r="C7" s="3" t="s">
        <v>7</v>
      </c>
      <c r="D7" s="15">
        <v>201912</v>
      </c>
      <c r="E7" s="16">
        <v>146753</v>
      </c>
      <c r="F7" s="16">
        <v>181387</v>
      </c>
      <c r="G7" s="16">
        <v>190583</v>
      </c>
      <c r="H7" s="17">
        <f>107372+92064+2666</f>
        <v>202102</v>
      </c>
      <c r="I7" s="75"/>
      <c r="J7" s="61" t="s">
        <v>19</v>
      </c>
      <c r="K7" s="62">
        <v>776</v>
      </c>
      <c r="L7" s="62">
        <v>338</v>
      </c>
      <c r="M7" s="62">
        <v>400</v>
      </c>
      <c r="N7" s="63">
        <v>10</v>
      </c>
    </row>
    <row r="8" spans="1:14" ht="18" customHeight="1" thickBot="1" x14ac:dyDescent="0.45">
      <c r="A8" s="75"/>
      <c r="B8" s="84"/>
      <c r="C8" s="4" t="s">
        <v>8</v>
      </c>
      <c r="D8" s="28">
        <v>27202600</v>
      </c>
      <c r="E8" s="29">
        <v>20588200</v>
      </c>
      <c r="F8" s="29">
        <v>24931600</v>
      </c>
      <c r="G8" s="29">
        <v>27275000</v>
      </c>
      <c r="H8" s="30">
        <v>28575800</v>
      </c>
      <c r="I8" s="75"/>
      <c r="J8" s="61" t="s">
        <v>20</v>
      </c>
      <c r="K8" s="62">
        <v>828</v>
      </c>
      <c r="L8" s="62">
        <v>262</v>
      </c>
      <c r="M8" s="62">
        <v>408</v>
      </c>
      <c r="N8" s="63">
        <v>3</v>
      </c>
    </row>
    <row r="9" spans="1:14" ht="18" customHeight="1" thickBot="1" x14ac:dyDescent="0.45">
      <c r="A9" s="76"/>
      <c r="B9" s="85" t="s">
        <v>9</v>
      </c>
      <c r="C9" s="86"/>
      <c r="D9" s="43">
        <v>60170800</v>
      </c>
      <c r="E9" s="44">
        <v>47009700</v>
      </c>
      <c r="F9" s="44">
        <v>50210200</v>
      </c>
      <c r="G9" s="44">
        <f>51320100+510400-87400</f>
        <v>51743100</v>
      </c>
      <c r="H9" s="45">
        <f>52869900+464100-75100</f>
        <v>53258900</v>
      </c>
      <c r="I9" s="76"/>
      <c r="J9" s="67" t="s">
        <v>21</v>
      </c>
      <c r="K9" s="68">
        <f>SUM(K6:K8)</f>
        <v>2522</v>
      </c>
      <c r="L9" s="68">
        <f>SUM(L6:L8)</f>
        <v>989</v>
      </c>
      <c r="M9" s="68">
        <f>SUM(M6:M8)</f>
        <v>1398</v>
      </c>
      <c r="N9" s="69">
        <f>SUM(N6:N8)</f>
        <v>40</v>
      </c>
    </row>
    <row r="10" spans="1:14" ht="18" customHeight="1" x14ac:dyDescent="0.4">
      <c r="A10" s="77" t="s">
        <v>1</v>
      </c>
      <c r="B10" s="81" t="s">
        <v>14</v>
      </c>
      <c r="C10" s="2" t="s">
        <v>7</v>
      </c>
      <c r="D10" s="12">
        <v>124763</v>
      </c>
      <c r="E10" s="13">
        <v>82458</v>
      </c>
      <c r="F10" s="13">
        <v>81786</v>
      </c>
      <c r="G10" s="13">
        <v>81632</v>
      </c>
      <c r="H10" s="14">
        <v>86864</v>
      </c>
      <c r="I10" s="77" t="s">
        <v>1</v>
      </c>
      <c r="J10" s="52"/>
      <c r="K10" s="58"/>
      <c r="L10" s="58"/>
      <c r="M10" s="58"/>
      <c r="N10" s="53"/>
    </row>
    <row r="11" spans="1:14" ht="18" customHeight="1" x14ac:dyDescent="0.4">
      <c r="A11" s="75"/>
      <c r="B11" s="82"/>
      <c r="C11" s="5" t="s">
        <v>8</v>
      </c>
      <c r="D11" s="25">
        <f>13805700-40500</f>
        <v>13765200</v>
      </c>
      <c r="E11" s="26">
        <f>10013700-83500</f>
        <v>9930200</v>
      </c>
      <c r="F11" s="26">
        <f>9603600-54400</f>
        <v>9549200</v>
      </c>
      <c r="G11" s="26">
        <f>9081700-18800</f>
        <v>9062900</v>
      </c>
      <c r="H11" s="27">
        <f>9647100-24500</f>
        <v>9622600</v>
      </c>
      <c r="I11" s="75"/>
      <c r="J11" s="54"/>
      <c r="K11" s="59"/>
      <c r="L11" s="59"/>
      <c r="M11" s="59"/>
      <c r="N11" s="55"/>
    </row>
    <row r="12" spans="1:14" ht="18" customHeight="1" x14ac:dyDescent="0.4">
      <c r="A12" s="75"/>
      <c r="B12" s="83" t="s">
        <v>15</v>
      </c>
      <c r="C12" s="3" t="s">
        <v>7</v>
      </c>
      <c r="D12" s="15">
        <v>149127</v>
      </c>
      <c r="E12" s="16">
        <f>103623+3611</f>
        <v>107234</v>
      </c>
      <c r="F12" s="16">
        <v>120453</v>
      </c>
      <c r="G12" s="16">
        <v>136961</v>
      </c>
      <c r="H12" s="17">
        <f>140540+7773</f>
        <v>148313</v>
      </c>
      <c r="I12" s="75"/>
      <c r="J12" s="54" t="s">
        <v>27</v>
      </c>
      <c r="K12" s="59">
        <v>1268</v>
      </c>
      <c r="L12" s="59">
        <v>451</v>
      </c>
      <c r="M12" s="59">
        <v>451</v>
      </c>
      <c r="N12" s="55">
        <v>0</v>
      </c>
    </row>
    <row r="13" spans="1:14" ht="18" customHeight="1" thickBot="1" x14ac:dyDescent="0.45">
      <c r="A13" s="75"/>
      <c r="B13" s="84"/>
      <c r="C13" s="4" t="s">
        <v>8</v>
      </c>
      <c r="D13" s="28">
        <v>18338000</v>
      </c>
      <c r="E13" s="29">
        <v>13292900</v>
      </c>
      <c r="F13" s="29">
        <v>15019300</v>
      </c>
      <c r="G13" s="29">
        <v>16800600</v>
      </c>
      <c r="H13" s="30">
        <v>18310800</v>
      </c>
      <c r="I13" s="75"/>
      <c r="J13" s="54"/>
      <c r="K13" s="59"/>
      <c r="L13" s="59"/>
      <c r="M13" s="59"/>
      <c r="N13" s="55"/>
    </row>
    <row r="14" spans="1:14" ht="18" customHeight="1" thickBot="1" x14ac:dyDescent="0.45">
      <c r="A14" s="76"/>
      <c r="B14" s="85" t="s">
        <v>9</v>
      </c>
      <c r="C14" s="86"/>
      <c r="D14" s="43">
        <v>32103200</v>
      </c>
      <c r="E14" s="44">
        <v>23223100</v>
      </c>
      <c r="F14" s="44">
        <v>24568500</v>
      </c>
      <c r="G14" s="44">
        <v>25863500</v>
      </c>
      <c r="H14" s="45">
        <v>27933400</v>
      </c>
      <c r="I14" s="76"/>
      <c r="J14" s="56"/>
      <c r="K14" s="60"/>
      <c r="L14" s="60"/>
      <c r="M14" s="60"/>
      <c r="N14" s="57"/>
    </row>
    <row r="15" spans="1:14" ht="18" customHeight="1" x14ac:dyDescent="0.4">
      <c r="A15" s="77" t="s">
        <v>2</v>
      </c>
      <c r="B15" s="81" t="s">
        <v>14</v>
      </c>
      <c r="C15" s="2" t="s">
        <v>7</v>
      </c>
      <c r="D15" s="12">
        <v>55594</v>
      </c>
      <c r="E15" s="13">
        <v>37880</v>
      </c>
      <c r="F15" s="13">
        <v>42669</v>
      </c>
      <c r="G15" s="13">
        <v>50442</v>
      </c>
      <c r="H15" s="14">
        <v>51377</v>
      </c>
      <c r="I15" s="77" t="s">
        <v>2</v>
      </c>
      <c r="J15" s="52"/>
      <c r="K15" s="58"/>
      <c r="L15" s="58"/>
      <c r="M15" s="58"/>
      <c r="N15" s="53"/>
    </row>
    <row r="16" spans="1:14" ht="18" customHeight="1" x14ac:dyDescent="0.4">
      <c r="A16" s="75"/>
      <c r="B16" s="82"/>
      <c r="C16" s="5" t="s">
        <v>8</v>
      </c>
      <c r="D16" s="25">
        <f>5706900-23600</f>
        <v>5683300</v>
      </c>
      <c r="E16" s="26">
        <f>5011900-28700</f>
        <v>4983200</v>
      </c>
      <c r="F16" s="26">
        <f>5249300-25300</f>
        <v>5224000</v>
      </c>
      <c r="G16" s="26">
        <f>5603700-31900</f>
        <v>5571800</v>
      </c>
      <c r="H16" s="27">
        <f>5565900-20200</f>
        <v>5545700</v>
      </c>
      <c r="I16" s="75"/>
      <c r="J16" s="54"/>
      <c r="K16" s="59"/>
      <c r="L16" s="59"/>
      <c r="M16" s="59"/>
      <c r="N16" s="55"/>
    </row>
    <row r="17" spans="1:14" ht="18" customHeight="1" x14ac:dyDescent="0.4">
      <c r="A17" s="75"/>
      <c r="B17" s="83" t="s">
        <v>16</v>
      </c>
      <c r="C17" s="3" t="s">
        <v>7</v>
      </c>
      <c r="D17" s="15">
        <v>19354</v>
      </c>
      <c r="E17" s="16">
        <v>17245</v>
      </c>
      <c r="F17" s="16">
        <v>24233</v>
      </c>
      <c r="G17" s="16">
        <v>23243</v>
      </c>
      <c r="H17" s="17">
        <v>19274</v>
      </c>
      <c r="I17" s="75"/>
      <c r="J17" s="54" t="s">
        <v>18</v>
      </c>
      <c r="K17" s="59">
        <v>278</v>
      </c>
      <c r="L17" s="59">
        <v>198</v>
      </c>
      <c r="M17" s="59">
        <v>290</v>
      </c>
      <c r="N17" s="55">
        <v>16</v>
      </c>
    </row>
    <row r="18" spans="1:14" ht="18" customHeight="1" thickBot="1" x14ac:dyDescent="0.45">
      <c r="A18" s="75"/>
      <c r="B18" s="84"/>
      <c r="C18" s="4" t="s">
        <v>8</v>
      </c>
      <c r="D18" s="28">
        <v>2144400</v>
      </c>
      <c r="E18" s="29">
        <v>1991000</v>
      </c>
      <c r="F18" s="29">
        <v>2738800</v>
      </c>
      <c r="G18" s="29">
        <v>2591400</v>
      </c>
      <c r="H18" s="30">
        <v>2203800</v>
      </c>
      <c r="I18" s="75"/>
      <c r="J18" s="54"/>
      <c r="K18" s="59"/>
      <c r="L18" s="59"/>
      <c r="M18" s="59"/>
      <c r="N18" s="55"/>
    </row>
    <row r="19" spans="1:14" ht="18" customHeight="1" thickBot="1" x14ac:dyDescent="0.45">
      <c r="A19" s="76"/>
      <c r="B19" s="85" t="s">
        <v>9</v>
      </c>
      <c r="C19" s="86"/>
      <c r="D19" s="43">
        <v>7827700</v>
      </c>
      <c r="E19" s="44">
        <v>6974200</v>
      </c>
      <c r="F19" s="44">
        <v>7962800</v>
      </c>
      <c r="G19" s="44">
        <f>8195100-31900</f>
        <v>8163200</v>
      </c>
      <c r="H19" s="45">
        <f>7769700-20200</f>
        <v>7749500</v>
      </c>
      <c r="I19" s="76"/>
      <c r="J19" s="56"/>
      <c r="K19" s="60"/>
      <c r="L19" s="60"/>
      <c r="M19" s="60"/>
      <c r="N19" s="57"/>
    </row>
    <row r="20" spans="1:14" ht="18" customHeight="1" x14ac:dyDescent="0.4">
      <c r="A20" s="77" t="s">
        <v>3</v>
      </c>
      <c r="B20" s="81" t="s">
        <v>14</v>
      </c>
      <c r="C20" s="2" t="s">
        <v>7</v>
      </c>
      <c r="D20" s="15">
        <v>12656</v>
      </c>
      <c r="E20" s="16">
        <v>9401</v>
      </c>
      <c r="F20" s="16">
        <v>11968</v>
      </c>
      <c r="G20" s="16">
        <v>12760</v>
      </c>
      <c r="H20" s="17">
        <v>13371</v>
      </c>
      <c r="I20" s="77" t="s">
        <v>3</v>
      </c>
      <c r="J20" s="52"/>
      <c r="K20" s="58"/>
      <c r="L20" s="58"/>
      <c r="M20" s="58"/>
      <c r="N20" s="53"/>
    </row>
    <row r="21" spans="1:14" ht="18" customHeight="1" x14ac:dyDescent="0.4">
      <c r="A21" s="75"/>
      <c r="B21" s="82"/>
      <c r="C21" s="5" t="s">
        <v>8</v>
      </c>
      <c r="D21" s="25">
        <f>1499400-12000</f>
        <v>1487400</v>
      </c>
      <c r="E21" s="26">
        <f>1380400-4100</f>
        <v>1376300</v>
      </c>
      <c r="F21" s="26">
        <f>1470800-8200</f>
        <v>1462600</v>
      </c>
      <c r="G21" s="26">
        <v>1268800</v>
      </c>
      <c r="H21" s="27">
        <v>1440900</v>
      </c>
      <c r="I21" s="75"/>
      <c r="J21" s="54"/>
      <c r="K21" s="59"/>
      <c r="L21" s="59"/>
      <c r="M21" s="59"/>
      <c r="N21" s="55"/>
    </row>
    <row r="22" spans="1:14" ht="18" customHeight="1" x14ac:dyDescent="0.4">
      <c r="A22" s="75"/>
      <c r="B22" s="83" t="s">
        <v>16</v>
      </c>
      <c r="C22" s="3" t="s">
        <v>7</v>
      </c>
      <c r="D22" s="15">
        <v>14559</v>
      </c>
      <c r="E22" s="16">
        <v>13445</v>
      </c>
      <c r="F22" s="16">
        <v>13388</v>
      </c>
      <c r="G22" s="16">
        <v>13321</v>
      </c>
      <c r="H22" s="17">
        <v>12772</v>
      </c>
      <c r="I22" s="75"/>
      <c r="J22" s="54" t="s">
        <v>18</v>
      </c>
      <c r="K22" s="59">
        <v>110</v>
      </c>
      <c r="L22" s="59">
        <v>50</v>
      </c>
      <c r="M22" s="59">
        <v>80</v>
      </c>
      <c r="N22" s="55">
        <v>9</v>
      </c>
    </row>
    <row r="23" spans="1:14" ht="18" customHeight="1" thickBot="1" x14ac:dyDescent="0.45">
      <c r="A23" s="75"/>
      <c r="B23" s="84"/>
      <c r="C23" s="4" t="s">
        <v>8</v>
      </c>
      <c r="D23" s="28">
        <v>1524800</v>
      </c>
      <c r="E23" s="29">
        <v>1404500</v>
      </c>
      <c r="F23" s="29">
        <v>1576900</v>
      </c>
      <c r="G23" s="29">
        <v>1611100</v>
      </c>
      <c r="H23" s="30">
        <v>1541900</v>
      </c>
      <c r="I23" s="75"/>
      <c r="J23" s="54"/>
      <c r="K23" s="59"/>
      <c r="L23" s="59"/>
      <c r="M23" s="59"/>
      <c r="N23" s="55"/>
    </row>
    <row r="24" spans="1:14" ht="18" customHeight="1" thickBot="1" x14ac:dyDescent="0.45">
      <c r="A24" s="76"/>
      <c r="B24" s="85" t="s">
        <v>9</v>
      </c>
      <c r="C24" s="86"/>
      <c r="D24" s="43">
        <v>3012200</v>
      </c>
      <c r="E24" s="44">
        <v>2780800</v>
      </c>
      <c r="F24" s="44">
        <v>3039500</v>
      </c>
      <c r="G24" s="44">
        <v>2879900</v>
      </c>
      <c r="H24" s="45">
        <v>2982800</v>
      </c>
      <c r="I24" s="76"/>
      <c r="J24" s="56"/>
      <c r="K24" s="60"/>
      <c r="L24" s="60"/>
      <c r="M24" s="60"/>
      <c r="N24" s="57"/>
    </row>
    <row r="25" spans="1:14" ht="18" customHeight="1" x14ac:dyDescent="0.4">
      <c r="A25" s="77" t="s">
        <v>4</v>
      </c>
      <c r="B25" s="81" t="s">
        <v>14</v>
      </c>
      <c r="C25" s="2" t="s">
        <v>7</v>
      </c>
      <c r="D25" s="18" t="s">
        <v>10</v>
      </c>
      <c r="E25" s="46" t="s">
        <v>10</v>
      </c>
      <c r="F25" s="13">
        <v>2289</v>
      </c>
      <c r="G25" s="13">
        <v>3199</v>
      </c>
      <c r="H25" s="14">
        <v>4275</v>
      </c>
      <c r="I25" s="77" t="s">
        <v>4</v>
      </c>
      <c r="J25" s="52"/>
      <c r="K25" s="58"/>
      <c r="L25" s="58"/>
      <c r="M25" s="58"/>
      <c r="N25" s="53"/>
    </row>
    <row r="26" spans="1:14" ht="18" customHeight="1" x14ac:dyDescent="0.4">
      <c r="A26" s="75"/>
      <c r="B26" s="82"/>
      <c r="C26" s="5" t="s">
        <v>8</v>
      </c>
      <c r="D26" s="40" t="s">
        <v>10</v>
      </c>
      <c r="E26" s="26">
        <v>50900</v>
      </c>
      <c r="F26" s="26">
        <f>362400-4100</f>
        <v>358300</v>
      </c>
      <c r="G26" s="26">
        <f>611700-13900</f>
        <v>597800</v>
      </c>
      <c r="H26" s="27">
        <f>736000-4100</f>
        <v>731900</v>
      </c>
      <c r="I26" s="75"/>
      <c r="J26" s="54"/>
      <c r="K26" s="59"/>
      <c r="L26" s="59"/>
      <c r="M26" s="59"/>
      <c r="N26" s="55"/>
    </row>
    <row r="27" spans="1:14" ht="18" customHeight="1" x14ac:dyDescent="0.4">
      <c r="A27" s="75"/>
      <c r="B27" s="83" t="s">
        <v>17</v>
      </c>
      <c r="C27" s="3" t="s">
        <v>7</v>
      </c>
      <c r="D27" s="19" t="s">
        <v>10</v>
      </c>
      <c r="E27" s="20" t="s">
        <v>10</v>
      </c>
      <c r="F27" s="16">
        <v>2237</v>
      </c>
      <c r="G27" s="16">
        <v>4911</v>
      </c>
      <c r="H27" s="17">
        <v>6039</v>
      </c>
      <c r="I27" s="75"/>
      <c r="J27" s="54" t="s">
        <v>18</v>
      </c>
      <c r="K27" s="59">
        <v>57</v>
      </c>
      <c r="L27" s="59">
        <v>28</v>
      </c>
      <c r="M27" s="59">
        <v>40</v>
      </c>
      <c r="N27" s="55">
        <v>12</v>
      </c>
    </row>
    <row r="28" spans="1:14" ht="18" customHeight="1" thickBot="1" x14ac:dyDescent="0.45">
      <c r="A28" s="75"/>
      <c r="B28" s="84"/>
      <c r="C28" s="4" t="s">
        <v>8</v>
      </c>
      <c r="D28" s="34" t="s">
        <v>10</v>
      </c>
      <c r="E28" s="35" t="s">
        <v>10</v>
      </c>
      <c r="F28" s="29">
        <v>477400</v>
      </c>
      <c r="G28" s="29">
        <v>964500</v>
      </c>
      <c r="H28" s="30">
        <v>1077700</v>
      </c>
      <c r="I28" s="75"/>
      <c r="J28" s="54"/>
      <c r="K28" s="59"/>
      <c r="L28" s="59"/>
      <c r="M28" s="59"/>
      <c r="N28" s="55"/>
    </row>
    <row r="29" spans="1:14" ht="18" customHeight="1" thickBot="1" x14ac:dyDescent="0.45">
      <c r="A29" s="76"/>
      <c r="B29" s="85" t="s">
        <v>9</v>
      </c>
      <c r="C29" s="86"/>
      <c r="D29" s="43" t="s">
        <v>11</v>
      </c>
      <c r="E29" s="44">
        <v>50900</v>
      </c>
      <c r="F29" s="44">
        <v>835700</v>
      </c>
      <c r="G29" s="44">
        <f>1576200-13900</f>
        <v>1562300</v>
      </c>
      <c r="H29" s="45">
        <f>1813700-4100</f>
        <v>1809600</v>
      </c>
      <c r="I29" s="76"/>
      <c r="J29" s="56"/>
      <c r="K29" s="60"/>
      <c r="L29" s="60"/>
      <c r="M29" s="60"/>
      <c r="N29" s="70"/>
    </row>
    <row r="30" spans="1:14" ht="18" hidden="1" customHeight="1" x14ac:dyDescent="0.4">
      <c r="A30" s="87" t="s">
        <v>5</v>
      </c>
      <c r="B30" s="90" t="s">
        <v>6</v>
      </c>
      <c r="C30" s="9" t="s">
        <v>7</v>
      </c>
      <c r="D30" s="19"/>
      <c r="E30" s="20"/>
      <c r="F30" s="20"/>
      <c r="G30" s="20"/>
      <c r="H30" s="21"/>
    </row>
    <row r="31" spans="1:14" ht="18" hidden="1" customHeight="1" x14ac:dyDescent="0.4">
      <c r="A31" s="88"/>
      <c r="B31" s="91"/>
      <c r="C31" s="10" t="s">
        <v>8</v>
      </c>
      <c r="D31" s="40"/>
      <c r="E31" s="41"/>
      <c r="F31" s="41"/>
      <c r="G31" s="41"/>
      <c r="H31" s="42"/>
    </row>
    <row r="32" spans="1:14" ht="18" hidden="1" customHeight="1" x14ac:dyDescent="0.4">
      <c r="A32" s="88"/>
      <c r="B32" s="92" t="s">
        <v>12</v>
      </c>
      <c r="C32" s="9" t="s">
        <v>7</v>
      </c>
      <c r="D32" s="19"/>
      <c r="E32" s="20"/>
      <c r="F32" s="20"/>
      <c r="G32" s="20"/>
      <c r="H32" s="21"/>
    </row>
    <row r="33" spans="1:14" ht="18" hidden="1" customHeight="1" thickBot="1" x14ac:dyDescent="0.45">
      <c r="A33" s="88"/>
      <c r="B33" s="93"/>
      <c r="C33" s="11" t="s">
        <v>8</v>
      </c>
      <c r="D33" s="34"/>
      <c r="E33" s="35"/>
      <c r="F33" s="35"/>
      <c r="G33" s="35"/>
      <c r="H33" s="36"/>
    </row>
    <row r="34" spans="1:14" ht="18" hidden="1" customHeight="1" thickBot="1" x14ac:dyDescent="0.45">
      <c r="A34" s="89"/>
      <c r="B34" s="94" t="s">
        <v>9</v>
      </c>
      <c r="C34" s="95"/>
      <c r="D34" s="37"/>
      <c r="E34" s="38"/>
      <c r="F34" s="38"/>
      <c r="G34" s="38"/>
      <c r="H34" s="39"/>
    </row>
    <row r="35" spans="1:14" ht="19.5" customHeight="1" thickBot="1" x14ac:dyDescent="0.45">
      <c r="A35" s="78" t="s">
        <v>9</v>
      </c>
      <c r="B35" s="79"/>
      <c r="C35" s="80"/>
      <c r="D35" s="31">
        <f>_xlfn.AGGREGATE(9,6,(D9,D14,D19,D24,D29))</f>
        <v>103113900</v>
      </c>
      <c r="E35" s="32">
        <f>E9+E14+E19+E24+E29</f>
        <v>80038700</v>
      </c>
      <c r="F35" s="32">
        <f>F9+F14+F19+F24+F29</f>
        <v>86616700</v>
      </c>
      <c r="G35" s="32">
        <f>G9+G14+G19+G24+G29</f>
        <v>90212000</v>
      </c>
      <c r="H35" s="33">
        <f>H9+H14+H19+H24+H29</f>
        <v>93734200</v>
      </c>
      <c r="I35" s="71" t="s">
        <v>31</v>
      </c>
      <c r="J35" s="50"/>
      <c r="K35" s="50">
        <f>SUM(K9:K29)</f>
        <v>4235</v>
      </c>
      <c r="L35" s="50">
        <f t="shared" ref="L35:N35" si="1">SUM(L9:L29)</f>
        <v>1716</v>
      </c>
      <c r="M35" s="50">
        <f t="shared" si="1"/>
        <v>2259</v>
      </c>
      <c r="N35" s="51">
        <f t="shared" si="1"/>
        <v>77</v>
      </c>
    </row>
    <row r="36" spans="1:14" x14ac:dyDescent="0.4">
      <c r="A36" s="1" t="s">
        <v>28</v>
      </c>
      <c r="I36" s="1" t="s">
        <v>29</v>
      </c>
    </row>
  </sheetData>
  <mergeCells count="32">
    <mergeCell ref="A10:A14"/>
    <mergeCell ref="B10:B11"/>
    <mergeCell ref="B12:B13"/>
    <mergeCell ref="B14:C14"/>
    <mergeCell ref="A2:H2"/>
    <mergeCell ref="A5:A9"/>
    <mergeCell ref="B5:B6"/>
    <mergeCell ref="B7:B8"/>
    <mergeCell ref="B9:C9"/>
    <mergeCell ref="A15:A19"/>
    <mergeCell ref="B15:B16"/>
    <mergeCell ref="B17:B18"/>
    <mergeCell ref="B19:C19"/>
    <mergeCell ref="A20:A24"/>
    <mergeCell ref="B20:B21"/>
    <mergeCell ref="B22:B23"/>
    <mergeCell ref="B24:C24"/>
    <mergeCell ref="I25:I29"/>
    <mergeCell ref="A35:C35"/>
    <mergeCell ref="A25:A29"/>
    <mergeCell ref="B25:B26"/>
    <mergeCell ref="B27:B28"/>
    <mergeCell ref="B29:C29"/>
    <mergeCell ref="A30:A34"/>
    <mergeCell ref="B30:B31"/>
    <mergeCell ref="B32:B33"/>
    <mergeCell ref="B34:C34"/>
    <mergeCell ref="I2:N2"/>
    <mergeCell ref="I5:I9"/>
    <mergeCell ref="I10:I14"/>
    <mergeCell ref="I15:I19"/>
    <mergeCell ref="I20:I24"/>
  </mergeCells>
  <phoneticPr fontId="2"/>
  <printOptions horizontalCentered="1" verticalCentered="1"/>
  <pageMargins left="0.23622047244094491" right="0.23622047244094491" top="0.47244094488188981" bottom="0.15748031496062992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利用実績・収入実績</vt:lpstr>
      <vt:lpstr>利用実績・収入実績!Print_Area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ARAI-HISAKO</dc:creator>
  <cp:lastModifiedBy>新田　崇人</cp:lastModifiedBy>
  <cp:lastPrinted>2025-07-08T03:36:40Z</cp:lastPrinted>
  <dcterms:created xsi:type="dcterms:W3CDTF">2025-02-05T07:52:42Z</dcterms:created>
  <dcterms:modified xsi:type="dcterms:W3CDTF">2025-07-10T05:42:10Z</dcterms:modified>
</cp:coreProperties>
</file>